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cedura ad evidenza pubblica per affidamento spiagge\Conteggi spiagge 2022\"/>
    </mc:Choice>
  </mc:AlternateContent>
  <xr:revisionPtr revIDLastSave="0" documentId="13_ncr:1_{C47D565C-C3DB-4CFB-B9E4-A7E9A76F90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IMA PUNTA" sheetId="2" r:id="rId1"/>
    <sheet name="ESEMPI" sheetId="3" r:id="rId2"/>
  </sheets>
  <definedNames>
    <definedName name="_xlnm.Print_Area" localSheetId="1">ESEMPI!$A$1:$C$21</definedName>
    <definedName name="_xlnm.Print_Area" localSheetId="0">'PRIMA PUNTA'!$A$1:$C$22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2" l="1"/>
  <c r="C21" i="2"/>
  <c r="C11" i="3"/>
  <c r="C19" i="3" s="1"/>
  <c r="C12" i="3" l="1"/>
  <c r="C15" i="3" s="1"/>
  <c r="C4" i="3"/>
  <c r="C18" i="3" s="1"/>
  <c r="C21" i="3"/>
  <c r="C5" i="3" l="1"/>
  <c r="C8" i="3" s="1"/>
  <c r="D33" i="2"/>
  <c r="C34" i="2"/>
  <c r="D41" i="2"/>
  <c r="D42" i="2" s="1"/>
  <c r="D36" i="2"/>
  <c r="C39" i="2"/>
  <c r="D38" i="2"/>
  <c r="D37" i="2"/>
  <c r="D30" i="2"/>
  <c r="D31" i="2"/>
  <c r="D32" i="2"/>
  <c r="D34" i="2" l="1"/>
  <c r="C43" i="2"/>
  <c r="D39" i="2"/>
  <c r="D43" i="2" l="1"/>
</calcChain>
</file>

<file path=xl/sharedStrings.xml><?xml version="1.0" encoding="utf-8"?>
<sst xmlns="http://schemas.openxmlformats.org/spreadsheetml/2006/main" count="69" uniqueCount="56">
  <si>
    <t>COSTI</t>
  </si>
  <si>
    <t xml:space="preserve">Ammort. spese pluriennali capitalizzate </t>
  </si>
  <si>
    <t>Ammortamento attrezzature specifiche</t>
  </si>
  <si>
    <t>Costo per servizi amministrativi generali</t>
  </si>
  <si>
    <t>Costo per TARI</t>
  </si>
  <si>
    <t>Costo god. beni terzi (canone demaniale e tassa regionale)</t>
  </si>
  <si>
    <t>BOZZA</t>
  </si>
  <si>
    <t>PREVISIONE ECONOMICA ANNUA PRIMA PUNTA</t>
  </si>
  <si>
    <t>Sichetti Nicola/direzione tecnica spiagge</t>
  </si>
  <si>
    <t>PRIMA PUNTA</t>
  </si>
  <si>
    <t>attrezzature</t>
  </si>
  <si>
    <t>220 LETTINI</t>
  </si>
  <si>
    <t>attrezz anni passati</t>
  </si>
  <si>
    <t>**110 OMBRELLONI</t>
  </si>
  <si>
    <t>attrezzature Totale</t>
  </si>
  <si>
    <t>costi pluriennali</t>
  </si>
  <si>
    <t>**Baitieri  ripristino atti vandalici</t>
  </si>
  <si>
    <t xml:space="preserve">Immob Grattacielo/sistemazione chiosco </t>
  </si>
  <si>
    <t>costi pluriennali Totale</t>
  </si>
  <si>
    <t>investimenti</t>
  </si>
  <si>
    <t>investimenti Totale</t>
  </si>
  <si>
    <t>PRIMA PUNTA Totale</t>
  </si>
  <si>
    <t>Montaggio e ripascimento</t>
  </si>
  <si>
    <t>Spese di pulizia iniziale/finale</t>
  </si>
  <si>
    <t>**allestimento spiaggia</t>
  </si>
  <si>
    <t>**220 LETTINI</t>
  </si>
  <si>
    <t>CAPITALE INVESTITO 3%</t>
  </si>
  <si>
    <t>TOTALE SPESE</t>
  </si>
  <si>
    <t>MARGINE OPERATIVO</t>
  </si>
  <si>
    <t>CORRISPETTIVO COMPRENSIVO DELL'UTILE DELL'ASSOCIANTE DA DESTINARE ESCLUSIVAMENTE AL PARCO COSTIERO</t>
  </si>
  <si>
    <t>COSTI ASSUNTI DALL'ASSOCIATO</t>
  </si>
  <si>
    <t>** Spese per pulizie ordinarie</t>
  </si>
  <si>
    <t>** Spese per personale di sorveglianza</t>
  </si>
  <si>
    <t>Esempi di corrispettivi offerti i n diminuzione o aumento</t>
  </si>
  <si>
    <t>caso 1) corrispettivo in diminuzione su base d'asta</t>
  </si>
  <si>
    <t>A)</t>
  </si>
  <si>
    <t>base d'asta</t>
  </si>
  <si>
    <t>B)</t>
  </si>
  <si>
    <t>corrispettivo offerto</t>
  </si>
  <si>
    <t>C)</t>
  </si>
  <si>
    <t xml:space="preserve">D) </t>
  </si>
  <si>
    <t>partecipazione alle perdite 20% di C</t>
  </si>
  <si>
    <t xml:space="preserve">E) </t>
  </si>
  <si>
    <t>corrispettivo a favore di AMAIE Energia e Servizi S.r.l. (B+D)</t>
  </si>
  <si>
    <t>caso 2) corrispettivo in aumento su (base d'asta+margine operativo)</t>
  </si>
  <si>
    <t>base d'asta + margine operativo</t>
  </si>
  <si>
    <t>differenza in più (B-A)</t>
  </si>
  <si>
    <t>partecipazione agli utili 20% di C</t>
  </si>
  <si>
    <t>corrispettivo a favore di AMAIE Energia e Servizi S.r.l. (B-D)</t>
  </si>
  <si>
    <t>caso 3) corrispettivo tra base d'asta e (base d'asta+margine operativo)</t>
  </si>
  <si>
    <t>corrispettivo a favore di AMAIE Energia e Servizi S.r.l.</t>
  </si>
  <si>
    <r>
      <rPr>
        <b/>
        <sz val="11"/>
        <color theme="1"/>
        <rFont val="Calibri"/>
        <family val="2"/>
        <scheme val="minor"/>
      </rPr>
      <t>IMPORTANTE</t>
    </r>
    <r>
      <rPr>
        <sz val="11"/>
        <color theme="1"/>
        <rFont val="Calibri"/>
        <family val="2"/>
        <scheme val="minor"/>
      </rPr>
      <t>: sul retro sono riportati esempi delle modalità di calcolo del corrispettivo</t>
    </r>
  </si>
  <si>
    <t>differenza in meno (A-B)</t>
  </si>
  <si>
    <t>BASE D'ASTA + MARGINE OPERATIVO</t>
  </si>
  <si>
    <t>CORRISPETTIVO MINIMO DI COPERTURA DEI SOLI COSTI DIRETTI SOSTENUTI DALL'ASSOCIANTE</t>
  </si>
  <si>
    <t>BASE D'ASTA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</si>
</sst>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€&quot;\ #,##0.00;[Red]\-&quot;€&quot;\ #,##0.00"/>
    <numFmt numFmtId="165" formatCode="_-&quot;€&quot;\ * #,##0.00_-;\-&quot;€&quot;\ * #,##0.00_-;_-&quot;€&quot;\ * &quot;-&quot;??_-;_-@_-"/>
    <numFmt numFmtId="166" formatCode="&quot;€&quot;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1.5"/>
      <color rgb="FF000000"/>
      <name val="Calibri"/>
      <family val="2"/>
      <scheme val="minor"/>
    </font>
    <font>
      <b/>
      <sz val="11.5"/>
      <color rgb="FF000000"/>
      <name val="Calibri"/>
      <family val="2"/>
      <scheme val="minor"/>
    </font>
    <font>
      <sz val="11.5"/>
      <color rgb="FF000000"/>
      <name val="Calibri"/>
      <family val="2"/>
      <scheme val="minor"/>
    </font>
    <font>
      <b/>
      <sz val="11.5"/>
      <color theme="1"/>
      <name val="Calibri"/>
      <family val="2"/>
      <scheme val="minor"/>
    </font>
    <font>
      <sz val="11.5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E2EFDA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</cellStyleXfs>
  <cellXfs count="51">
    <xf numFmtId="0" fontId="0" fillId="0" borderId="0" xfId="0"/>
    <xf numFmtId="0" fontId="3" fillId="0" borderId="0" xfId="0" applyFont="1"/>
    <xf numFmtId="0" fontId="2" fillId="0" borderId="0" xfId="0" applyFont="1"/>
    <xf numFmtId="0" fontId="5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64" fontId="6" fillId="0" borderId="4" xfId="0" applyNumberFormat="1" applyFont="1" applyBorder="1" applyAlignment="1">
      <alignment horizontal="right" vertical="center"/>
    </xf>
    <xf numFmtId="164" fontId="5" fillId="0" borderId="4" xfId="0" applyNumberFormat="1" applyFont="1" applyBorder="1" applyAlignment="1">
      <alignment horizontal="right" vertical="center"/>
    </xf>
    <xf numFmtId="166" fontId="6" fillId="0" borderId="4" xfId="1" applyNumberFormat="1" applyFont="1" applyBorder="1" applyAlignment="1">
      <alignment horizontal="right" vertical="center"/>
    </xf>
    <xf numFmtId="0" fontId="9" fillId="0" borderId="0" xfId="0" applyFont="1"/>
    <xf numFmtId="0" fontId="0" fillId="0" borderId="0" xfId="0" applyBorder="1" applyAlignment="1">
      <alignment horizontal="left" indent="1"/>
    </xf>
    <xf numFmtId="3" fontId="0" fillId="3" borderId="0" xfId="0" applyNumberFormat="1" applyFill="1" applyBorder="1"/>
    <xf numFmtId="3" fontId="0" fillId="0" borderId="0" xfId="0" applyNumberFormat="1" applyBorder="1"/>
    <xf numFmtId="0" fontId="2" fillId="0" borderId="0" xfId="0" applyFont="1" applyBorder="1" applyAlignment="1">
      <alignment horizontal="left"/>
    </xf>
    <xf numFmtId="3" fontId="2" fillId="0" borderId="0" xfId="0" applyNumberFormat="1" applyFont="1" applyBorder="1"/>
    <xf numFmtId="0" fontId="0" fillId="0" borderId="0" xfId="0" applyBorder="1"/>
    <xf numFmtId="0" fontId="0" fillId="0" borderId="0" xfId="0" applyFont="1" applyBorder="1" applyAlignment="1"/>
    <xf numFmtId="0" fontId="10" fillId="3" borderId="5" xfId="0" applyFont="1" applyFill="1" applyBorder="1" applyAlignment="1">
      <alignment horizontal="left"/>
    </xf>
    <xf numFmtId="3" fontId="10" fillId="0" borderId="5" xfId="0" applyNumberFormat="1" applyFont="1" applyBorder="1"/>
    <xf numFmtId="0" fontId="10" fillId="3" borderId="5" xfId="0" applyFont="1" applyFill="1" applyBorder="1" applyAlignment="1">
      <alignment horizontal="left" indent="1"/>
    </xf>
    <xf numFmtId="0" fontId="0" fillId="3" borderId="5" xfId="0" applyFill="1" applyBorder="1" applyAlignment="1">
      <alignment horizontal="left" indent="2"/>
    </xf>
    <xf numFmtId="3" fontId="0" fillId="3" borderId="5" xfId="0" applyNumberFormat="1" applyFill="1" applyBorder="1"/>
    <xf numFmtId="3" fontId="10" fillId="3" borderId="5" xfId="0" applyNumberFormat="1" applyFont="1" applyFill="1" applyBorder="1"/>
    <xf numFmtId="3" fontId="10" fillId="3" borderId="0" xfId="0" applyNumberFormat="1" applyFont="1" applyFill="1" applyBorder="1"/>
    <xf numFmtId="3" fontId="10" fillId="0" borderId="0" xfId="0" applyNumberFormat="1" applyFont="1" applyBorder="1"/>
    <xf numFmtId="0" fontId="2" fillId="0" borderId="0" xfId="0" applyFont="1" applyBorder="1"/>
    <xf numFmtId="0" fontId="6" fillId="3" borderId="3" xfId="0" applyFont="1" applyFill="1" applyBorder="1" applyAlignment="1">
      <alignment vertical="center"/>
    </xf>
    <xf numFmtId="164" fontId="6" fillId="3" borderId="4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6" fillId="3" borderId="6" xfId="0" applyFont="1" applyFill="1" applyBorder="1" applyAlignment="1">
      <alignment vertical="center"/>
    </xf>
    <xf numFmtId="166" fontId="6" fillId="3" borderId="7" xfId="1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164" fontId="8" fillId="0" borderId="6" xfId="0" applyNumberFormat="1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164" fontId="7" fillId="0" borderId="6" xfId="0" applyNumberFormat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4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0" fillId="0" borderId="0" xfId="0" applyAlignment="1">
      <alignment vertical="center"/>
    </xf>
    <xf numFmtId="164" fontId="8" fillId="0" borderId="0" xfId="0" applyNumberFormat="1" applyFont="1" applyBorder="1" applyAlignment="1">
      <alignment vertical="center"/>
    </xf>
    <xf numFmtId="3" fontId="10" fillId="0" borderId="5" xfId="0" applyNumberFormat="1" applyFont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3" fontId="10" fillId="3" borderId="5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3" fontId="0" fillId="0" borderId="0" xfId="0" applyNumberForma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3" fontId="0" fillId="3" borderId="0" xfId="0" applyNumberFormat="1" applyFill="1" applyBorder="1" applyAlignment="1">
      <alignment vertical="center"/>
    </xf>
    <xf numFmtId="0" fontId="0" fillId="0" borderId="0" xfId="0" applyBorder="1" applyAlignment="1">
      <alignment vertical="center"/>
    </xf>
  </cellXfs>
  <cellStyles count="4">
    <cellStyle name="Normale" xfId="0" builtinId="0"/>
    <cellStyle name="Normale 2" xfId="3" xr:uid="{00000000-0005-0000-0000-000001000000}"/>
    <cellStyle name="Normale 3" xfId="2" xr:uid="{00000000-0005-0000-0000-000002000000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tabSelected="1" topLeftCell="A12" zoomScaleNormal="100" workbookViewId="0">
      <selection activeCell="B24" sqref="B24"/>
    </sheetView>
  </sheetViews>
  <sheetFormatPr defaultRowHeight="15" x14ac:dyDescent="0.25"/>
  <cols>
    <col min="1" max="1" width="4.28515625" customWidth="1"/>
    <col min="2" max="2" width="59.28515625" customWidth="1"/>
    <col min="3" max="3" width="13.5703125" style="41" customWidth="1"/>
    <col min="4" max="4" width="12.7109375" customWidth="1"/>
  </cols>
  <sheetData>
    <row r="1" spans="1:3" ht="18.75" x14ac:dyDescent="0.3">
      <c r="B1" s="9" t="s">
        <v>6</v>
      </c>
    </row>
    <row r="2" spans="1:3" ht="15.75" thickBot="1" x14ac:dyDescent="0.3"/>
    <row r="3" spans="1:3" ht="33" customHeight="1" thickBot="1" x14ac:dyDescent="0.3">
      <c r="B3" s="38" t="s">
        <v>7</v>
      </c>
      <c r="C3" s="39"/>
    </row>
    <row r="4" spans="1:3" ht="33" customHeight="1" thickBot="1" x14ac:dyDescent="0.3">
      <c r="B4" s="3" t="s">
        <v>0</v>
      </c>
      <c r="C4" s="4"/>
    </row>
    <row r="5" spans="1:3" ht="33" customHeight="1" thickBot="1" x14ac:dyDescent="0.3">
      <c r="B5" s="26" t="s">
        <v>2</v>
      </c>
      <c r="C5" s="27">
        <v>13389</v>
      </c>
    </row>
    <row r="6" spans="1:3" ht="33" customHeight="1" thickBot="1" x14ac:dyDescent="0.3">
      <c r="B6" s="26" t="s">
        <v>1</v>
      </c>
      <c r="C6" s="27">
        <v>2819</v>
      </c>
    </row>
    <row r="7" spans="1:3" ht="33" customHeight="1" thickBot="1" x14ac:dyDescent="0.3">
      <c r="B7" s="26" t="s">
        <v>22</v>
      </c>
      <c r="C7" s="27">
        <v>2000</v>
      </c>
    </row>
    <row r="8" spans="1:3" ht="33" customHeight="1" thickBot="1" x14ac:dyDescent="0.3">
      <c r="B8" s="5" t="s">
        <v>3</v>
      </c>
      <c r="C8" s="6">
        <v>3000</v>
      </c>
    </row>
    <row r="9" spans="1:3" ht="33" customHeight="1" thickBot="1" x14ac:dyDescent="0.3">
      <c r="B9" s="26" t="s">
        <v>5</v>
      </c>
      <c r="C9" s="27">
        <v>10250</v>
      </c>
    </row>
    <row r="10" spans="1:3" ht="33" customHeight="1" thickBot="1" x14ac:dyDescent="0.3">
      <c r="B10" s="26" t="s">
        <v>4</v>
      </c>
      <c r="C10" s="27">
        <v>2000</v>
      </c>
    </row>
    <row r="11" spans="1:3" ht="33" customHeight="1" thickBot="1" x14ac:dyDescent="0.3">
      <c r="B11" s="26" t="s">
        <v>23</v>
      </c>
      <c r="C11" s="27">
        <v>500</v>
      </c>
    </row>
    <row r="12" spans="1:3" ht="33" customHeight="1" thickBot="1" x14ac:dyDescent="0.3">
      <c r="B12" s="5" t="s">
        <v>32</v>
      </c>
      <c r="C12" s="6">
        <v>30000</v>
      </c>
    </row>
    <row r="13" spans="1:3" ht="33" customHeight="1" thickBot="1" x14ac:dyDescent="0.3">
      <c r="B13" s="5" t="s">
        <v>31</v>
      </c>
      <c r="C13" s="6">
        <v>8000</v>
      </c>
    </row>
    <row r="14" spans="1:3" ht="33" customHeight="1" thickBot="1" x14ac:dyDescent="0.3">
      <c r="B14" s="29" t="s">
        <v>26</v>
      </c>
      <c r="C14" s="30">
        <v>2444.46</v>
      </c>
    </row>
    <row r="15" spans="1:3" ht="33" customHeight="1" thickBot="1" x14ac:dyDescent="0.3">
      <c r="A15" s="36">
        <v>1</v>
      </c>
      <c r="B15" s="3" t="s">
        <v>27</v>
      </c>
      <c r="C15" s="7">
        <v>74402.460000000006</v>
      </c>
    </row>
    <row r="16" spans="1:3" ht="33" customHeight="1" thickBot="1" x14ac:dyDescent="0.3">
      <c r="A16" s="36">
        <v>2</v>
      </c>
      <c r="B16" s="31" t="s">
        <v>30</v>
      </c>
      <c r="C16" s="32">
        <v>38000</v>
      </c>
    </row>
    <row r="17" spans="1:6" ht="33" customHeight="1" thickBot="1" x14ac:dyDescent="0.3">
      <c r="A17" s="36">
        <v>3</v>
      </c>
      <c r="B17" s="33" t="s">
        <v>54</v>
      </c>
      <c r="C17" s="34">
        <v>36402.460000000006</v>
      </c>
    </row>
    <row r="18" spans="1:6" ht="33" customHeight="1" thickBot="1" x14ac:dyDescent="0.3">
      <c r="A18" s="36">
        <v>4</v>
      </c>
      <c r="B18" s="40" t="s">
        <v>55</v>
      </c>
      <c r="C18" s="34">
        <f>ROUND(C17/100,0)*100</f>
        <v>36400</v>
      </c>
    </row>
    <row r="19" spans="1:6" ht="33" customHeight="1" thickBot="1" x14ac:dyDescent="0.3">
      <c r="A19" s="36">
        <v>5</v>
      </c>
      <c r="B19" s="5" t="s">
        <v>28</v>
      </c>
      <c r="C19" s="8">
        <v>10500</v>
      </c>
    </row>
    <row r="20" spans="1:6" ht="33" customHeight="1" thickBot="1" x14ac:dyDescent="0.3">
      <c r="A20" s="36">
        <v>6</v>
      </c>
      <c r="B20" s="35" t="s">
        <v>29</v>
      </c>
      <c r="C20" s="34">
        <v>46902.460000000006</v>
      </c>
    </row>
    <row r="21" spans="1:6" ht="33" customHeight="1" thickBot="1" x14ac:dyDescent="0.3">
      <c r="A21" s="36">
        <v>7</v>
      </c>
      <c r="B21" s="33" t="s">
        <v>53</v>
      </c>
      <c r="C21" s="34">
        <f>ROUND(C20/100,0)*100</f>
        <v>46900</v>
      </c>
    </row>
    <row r="22" spans="1:6" ht="33" customHeight="1" x14ac:dyDescent="0.25">
      <c r="A22" t="s">
        <v>51</v>
      </c>
      <c r="B22" s="28"/>
      <c r="C22" s="42"/>
    </row>
    <row r="23" spans="1:6" ht="33" customHeight="1" x14ac:dyDescent="0.25">
      <c r="B23" s="28"/>
      <c r="C23" s="42"/>
    </row>
    <row r="24" spans="1:6" ht="33" customHeight="1" x14ac:dyDescent="0.25">
      <c r="B24" s="28"/>
      <c r="C24" s="42"/>
    </row>
    <row r="25" spans="1:6" ht="33" customHeight="1" x14ac:dyDescent="0.25">
      <c r="B25" s="28"/>
      <c r="C25" s="42"/>
    </row>
    <row r="28" spans="1:6" x14ac:dyDescent="0.25">
      <c r="B28" s="17" t="s">
        <v>9</v>
      </c>
      <c r="C28" s="43"/>
      <c r="D28" s="18"/>
      <c r="F28" s="15"/>
    </row>
    <row r="29" spans="1:6" x14ac:dyDescent="0.25">
      <c r="B29" s="19" t="s">
        <v>10</v>
      </c>
      <c r="C29" s="43"/>
      <c r="D29" s="18"/>
      <c r="F29" s="15"/>
    </row>
    <row r="30" spans="1:6" x14ac:dyDescent="0.25">
      <c r="B30" s="20" t="s">
        <v>11</v>
      </c>
      <c r="C30" s="44">
        <v>4400</v>
      </c>
      <c r="D30" s="21">
        <f>(C30*25%)</f>
        <v>1100</v>
      </c>
      <c r="F30" s="11"/>
    </row>
    <row r="31" spans="1:6" x14ac:dyDescent="0.25">
      <c r="B31" s="20" t="s">
        <v>12</v>
      </c>
      <c r="C31" s="44">
        <v>16107</v>
      </c>
      <c r="D31" s="21">
        <f t="shared" ref="D31:D32" si="0">(C31*25%)</f>
        <v>4026.75</v>
      </c>
      <c r="F31" s="11"/>
    </row>
    <row r="32" spans="1:6" x14ac:dyDescent="0.25">
      <c r="B32" s="20" t="s">
        <v>13</v>
      </c>
      <c r="C32" s="44">
        <v>14850</v>
      </c>
      <c r="D32" s="21">
        <f t="shared" si="0"/>
        <v>3712.5</v>
      </c>
      <c r="F32" s="11"/>
    </row>
    <row r="33" spans="2:6" x14ac:dyDescent="0.25">
      <c r="B33" s="20" t="s">
        <v>25</v>
      </c>
      <c r="C33" s="44">
        <v>17600</v>
      </c>
      <c r="D33" s="21">
        <f>(C33*25%)</f>
        <v>4400</v>
      </c>
      <c r="F33" s="11"/>
    </row>
    <row r="34" spans="2:6" x14ac:dyDescent="0.25">
      <c r="B34" s="19" t="s">
        <v>14</v>
      </c>
      <c r="C34" s="45">
        <f>SUM(C30:C33)</f>
        <v>52957</v>
      </c>
      <c r="D34" s="22">
        <f>SUM(D30:D33)</f>
        <v>13239.25</v>
      </c>
      <c r="F34" s="23"/>
    </row>
    <row r="35" spans="2:6" x14ac:dyDescent="0.25">
      <c r="B35" s="19" t="s">
        <v>15</v>
      </c>
      <c r="C35" s="43"/>
      <c r="D35" s="18"/>
      <c r="F35" s="24"/>
    </row>
    <row r="36" spans="2:6" x14ac:dyDescent="0.25">
      <c r="B36" s="20" t="s">
        <v>8</v>
      </c>
      <c r="C36" s="44">
        <v>2625</v>
      </c>
      <c r="D36" s="21">
        <f>(C36*25%)</f>
        <v>656.25</v>
      </c>
      <c r="F36" s="11"/>
    </row>
    <row r="37" spans="2:6" x14ac:dyDescent="0.25">
      <c r="B37" s="20" t="s">
        <v>16</v>
      </c>
      <c r="C37" s="44">
        <v>3500</v>
      </c>
      <c r="D37" s="21">
        <f>(C37*12.5%)</f>
        <v>437.5</v>
      </c>
      <c r="F37" s="11"/>
    </row>
    <row r="38" spans="2:6" x14ac:dyDescent="0.25">
      <c r="B38" s="20" t="s">
        <v>17</v>
      </c>
      <c r="C38" s="44">
        <v>13800</v>
      </c>
      <c r="D38" s="21">
        <f>(C38*12.5%)</f>
        <v>1725</v>
      </c>
      <c r="F38" s="11"/>
    </row>
    <row r="39" spans="2:6" x14ac:dyDescent="0.25">
      <c r="B39" s="19" t="s">
        <v>18</v>
      </c>
      <c r="C39" s="45">
        <f>SUM(C36:C38)</f>
        <v>19925</v>
      </c>
      <c r="D39" s="22">
        <f>SUM(D36:D38)</f>
        <v>2818.75</v>
      </c>
      <c r="F39" s="23"/>
    </row>
    <row r="40" spans="2:6" x14ac:dyDescent="0.25">
      <c r="B40" s="19" t="s">
        <v>19</v>
      </c>
      <c r="C40" s="43"/>
      <c r="D40" s="18"/>
      <c r="F40" s="24"/>
    </row>
    <row r="41" spans="2:6" x14ac:dyDescent="0.25">
      <c r="B41" s="20" t="s">
        <v>24</v>
      </c>
      <c r="C41" s="44">
        <v>8000</v>
      </c>
      <c r="D41" s="21">
        <f>(C41*25%)</f>
        <v>2000</v>
      </c>
      <c r="F41" s="11"/>
    </row>
    <row r="42" spans="2:6" s="2" customFormat="1" ht="15" customHeight="1" x14ac:dyDescent="0.25">
      <c r="B42" s="19" t="s">
        <v>20</v>
      </c>
      <c r="C42" s="45">
        <v>8000</v>
      </c>
      <c r="D42" s="22">
        <f>SUM(D41)</f>
        <v>2000</v>
      </c>
      <c r="F42" s="23"/>
    </row>
    <row r="43" spans="2:6" s="2" customFormat="1" ht="15" customHeight="1" x14ac:dyDescent="0.25">
      <c r="B43" s="17" t="s">
        <v>21</v>
      </c>
      <c r="C43" s="45">
        <f>SUM(C34+C39+C42)</f>
        <v>80882</v>
      </c>
      <c r="D43" s="22">
        <f>SUM(D34+D39+D42)</f>
        <v>18058</v>
      </c>
      <c r="F43" s="23"/>
    </row>
    <row r="44" spans="2:6" x14ac:dyDescent="0.25">
      <c r="F44" s="15"/>
    </row>
    <row r="45" spans="2:6" s="2" customFormat="1" x14ac:dyDescent="0.25">
      <c r="C45" s="46"/>
      <c r="F45" s="25"/>
    </row>
    <row r="46" spans="2:6" ht="15" customHeight="1" x14ac:dyDescent="0.25"/>
    <row r="52" spans="2:12" s="2" customFormat="1" x14ac:dyDescent="0.25">
      <c r="C52" s="46"/>
    </row>
    <row r="55" spans="2:12" s="2" customFormat="1" x14ac:dyDescent="0.25">
      <c r="C55" s="46"/>
    </row>
    <row r="57" spans="2:12" x14ac:dyDescent="0.25">
      <c r="B57" s="16"/>
      <c r="C57" s="47"/>
      <c r="D57" s="12"/>
    </row>
    <row r="58" spans="2:12" x14ac:dyDescent="0.25">
      <c r="B58" s="10"/>
      <c r="C58" s="47"/>
      <c r="D58" s="12"/>
    </row>
    <row r="59" spans="2:12" x14ac:dyDescent="0.25">
      <c r="B59" s="10"/>
      <c r="C59" s="47"/>
      <c r="D59" s="12"/>
    </row>
    <row r="60" spans="2:12" s="2" customFormat="1" x14ac:dyDescent="0.25">
      <c r="B60" s="13"/>
      <c r="C60" s="48"/>
      <c r="D60" s="14"/>
      <c r="L60"/>
    </row>
    <row r="61" spans="2:12" x14ac:dyDescent="0.25">
      <c r="B61" s="10"/>
      <c r="C61" s="49"/>
      <c r="D61" s="12"/>
      <c r="L61" s="2"/>
    </row>
    <row r="62" spans="2:12" x14ac:dyDescent="0.25">
      <c r="B62" s="10"/>
      <c r="C62" s="49"/>
      <c r="D62" s="12"/>
    </row>
    <row r="63" spans="2:12" x14ac:dyDescent="0.25">
      <c r="B63" s="10"/>
      <c r="C63" s="49"/>
      <c r="D63" s="12"/>
    </row>
    <row r="64" spans="2:12" s="2" customFormat="1" x14ac:dyDescent="0.25">
      <c r="B64" s="13"/>
      <c r="C64" s="48"/>
      <c r="D64" s="14"/>
    </row>
    <row r="65" spans="2:4" x14ac:dyDescent="0.25">
      <c r="B65" s="15"/>
      <c r="C65" s="50"/>
      <c r="D65" s="15"/>
    </row>
    <row r="67" spans="2:4" x14ac:dyDescent="0.25">
      <c r="B67" s="1"/>
    </row>
    <row r="68" spans="2:4" x14ac:dyDescent="0.25">
      <c r="B68" s="1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1FA85-AFB9-4497-868F-968CF2D8E72E}">
  <dimension ref="A1:C21"/>
  <sheetViews>
    <sheetView workbookViewId="0">
      <selection activeCell="B7" sqref="B7"/>
    </sheetView>
  </sheetViews>
  <sheetFormatPr defaultRowHeight="15" x14ac:dyDescent="0.25"/>
  <cols>
    <col min="1" max="1" width="3.42578125" bestFit="1" customWidth="1"/>
    <col min="2" max="2" width="64" bestFit="1" customWidth="1"/>
    <col min="3" max="3" width="9.140625" style="37"/>
  </cols>
  <sheetData>
    <row r="1" spans="1:3" x14ac:dyDescent="0.25">
      <c r="B1" t="s">
        <v>33</v>
      </c>
    </row>
    <row r="3" spans="1:3" x14ac:dyDescent="0.25">
      <c r="B3" t="s">
        <v>34</v>
      </c>
    </row>
    <row r="4" spans="1:3" x14ac:dyDescent="0.25">
      <c r="A4" t="s">
        <v>35</v>
      </c>
      <c r="B4" t="s">
        <v>36</v>
      </c>
      <c r="C4" s="37">
        <f>ROUND('PRIMA PUNTA'!C17/100,0)*100</f>
        <v>36400</v>
      </c>
    </row>
    <row r="5" spans="1:3" x14ac:dyDescent="0.25">
      <c r="A5" t="s">
        <v>37</v>
      </c>
      <c r="B5" t="s">
        <v>38</v>
      </c>
      <c r="C5" s="37">
        <f>C4-C6</f>
        <v>34400</v>
      </c>
    </row>
    <row r="6" spans="1:3" x14ac:dyDescent="0.25">
      <c r="A6" t="s">
        <v>39</v>
      </c>
      <c r="B6" t="s">
        <v>52</v>
      </c>
      <c r="C6" s="37">
        <v>2000</v>
      </c>
    </row>
    <row r="7" spans="1:3" x14ac:dyDescent="0.25">
      <c r="A7" t="s">
        <v>40</v>
      </c>
      <c r="B7" t="s">
        <v>41</v>
      </c>
      <c r="C7" s="37">
        <v>400</v>
      </c>
    </row>
    <row r="8" spans="1:3" x14ac:dyDescent="0.25">
      <c r="A8" t="s">
        <v>42</v>
      </c>
      <c r="B8" t="s">
        <v>43</v>
      </c>
      <c r="C8" s="37">
        <f>C5+C7</f>
        <v>34800</v>
      </c>
    </row>
    <row r="10" spans="1:3" x14ac:dyDescent="0.25">
      <c r="B10" t="s">
        <v>44</v>
      </c>
    </row>
    <row r="11" spans="1:3" x14ac:dyDescent="0.25">
      <c r="A11" t="s">
        <v>35</v>
      </c>
      <c r="B11" t="s">
        <v>45</v>
      </c>
      <c r="C11" s="37">
        <f>ROUND('PRIMA PUNTA'!C20/100,0)*100</f>
        <v>46900</v>
      </c>
    </row>
    <row r="12" spans="1:3" x14ac:dyDescent="0.25">
      <c r="A12" t="s">
        <v>37</v>
      </c>
      <c r="B12" t="s">
        <v>38</v>
      </c>
      <c r="C12" s="37">
        <f>C11+C13</f>
        <v>48900</v>
      </c>
    </row>
    <row r="13" spans="1:3" x14ac:dyDescent="0.25">
      <c r="A13" t="s">
        <v>39</v>
      </c>
      <c r="B13" t="s">
        <v>46</v>
      </c>
      <c r="C13" s="37">
        <v>2000</v>
      </c>
    </row>
    <row r="14" spans="1:3" x14ac:dyDescent="0.25">
      <c r="A14" t="s">
        <v>40</v>
      </c>
      <c r="B14" t="s">
        <v>47</v>
      </c>
      <c r="C14" s="37">
        <v>400</v>
      </c>
    </row>
    <row r="15" spans="1:3" x14ac:dyDescent="0.25">
      <c r="A15" t="s">
        <v>42</v>
      </c>
      <c r="B15" t="s">
        <v>48</v>
      </c>
      <c r="C15" s="37">
        <f>C12-C14</f>
        <v>48500</v>
      </c>
    </row>
    <row r="17" spans="1:3" x14ac:dyDescent="0.25">
      <c r="B17" t="s">
        <v>49</v>
      </c>
    </row>
    <row r="18" spans="1:3" x14ac:dyDescent="0.25">
      <c r="A18" t="s">
        <v>35</v>
      </c>
      <c r="B18" t="s">
        <v>36</v>
      </c>
      <c r="C18" s="37">
        <f>C4</f>
        <v>36400</v>
      </c>
    </row>
    <row r="19" spans="1:3" x14ac:dyDescent="0.25">
      <c r="A19" t="s">
        <v>37</v>
      </c>
      <c r="B19" t="s">
        <v>45</v>
      </c>
      <c r="C19" s="37">
        <f>C11</f>
        <v>46900</v>
      </c>
    </row>
    <row r="20" spans="1:3" x14ac:dyDescent="0.25">
      <c r="A20" t="s">
        <v>39</v>
      </c>
      <c r="B20" t="s">
        <v>38</v>
      </c>
      <c r="C20" s="37">
        <v>42000</v>
      </c>
    </row>
    <row r="21" spans="1:3" x14ac:dyDescent="0.25">
      <c r="A21" t="s">
        <v>40</v>
      </c>
      <c r="B21" t="s">
        <v>50</v>
      </c>
      <c r="C21" s="37">
        <f>C20</f>
        <v>42000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PRIMA PUNTA</vt:lpstr>
      <vt:lpstr>ESEMPI</vt:lpstr>
      <vt:lpstr>ESEMPI!Area_stampa</vt:lpstr>
      <vt:lpstr>'PRIMA PUNTA'!Area_stampa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utente11</dc:creator>
  <cp:lastModifiedBy>Luca Dentis</cp:lastModifiedBy>
  <cp:lastPrinted>2022-05-04T14:33:56Z</cp:lastPrinted>
  <dcterms:created xsi:type="dcterms:W3CDTF">2022-04-21T12:51:22Z</dcterms:created>
  <dcterms:modified xsi:type="dcterms:W3CDTF">2022-05-05T04:39:14Z</dcterms:modified>
</cp:coreProperties>
</file>